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23" i="1" l="1"/>
  <c r="F23" i="1"/>
  <c r="C23" i="1"/>
  <c r="P22" i="1"/>
  <c r="M22" i="1"/>
  <c r="N22" i="1" s="1"/>
  <c r="G22" i="1"/>
  <c r="D22" i="1"/>
  <c r="I22" i="1" s="1"/>
  <c r="P21" i="1"/>
  <c r="M21" i="1"/>
  <c r="N21" i="1" s="1"/>
  <c r="G21" i="1"/>
  <c r="D21" i="1"/>
  <c r="I21" i="1" s="1"/>
  <c r="P20" i="1"/>
  <c r="M20" i="1"/>
  <c r="N20" i="1" s="1"/>
  <c r="G20" i="1"/>
  <c r="D20" i="1"/>
  <c r="I20" i="1" s="1"/>
  <c r="P19" i="1"/>
  <c r="M19" i="1"/>
  <c r="N19" i="1" s="1"/>
  <c r="G19" i="1"/>
  <c r="D19" i="1"/>
  <c r="I19" i="1" s="1"/>
  <c r="M18" i="1"/>
  <c r="N18" i="1" s="1"/>
  <c r="G18" i="1"/>
  <c r="D18" i="1"/>
  <c r="I18" i="1" s="1"/>
  <c r="B18" i="1"/>
  <c r="P18" i="1" s="1"/>
  <c r="P17" i="1"/>
  <c r="M17" i="1"/>
  <c r="G17" i="1"/>
  <c r="I17" i="1" s="1"/>
  <c r="D17" i="1"/>
  <c r="P16" i="1"/>
  <c r="M16" i="1"/>
  <c r="G16" i="1"/>
  <c r="I16" i="1" s="1"/>
  <c r="D16" i="1"/>
  <c r="M15" i="1"/>
  <c r="G15" i="1"/>
  <c r="I15" i="1" s="1"/>
  <c r="D15" i="1"/>
  <c r="B15" i="1"/>
  <c r="P15" i="1" s="1"/>
  <c r="P14" i="1"/>
  <c r="N14" i="1"/>
  <c r="O14" i="1" s="1"/>
  <c r="M14" i="1"/>
  <c r="I14" i="1"/>
  <c r="G14" i="1"/>
  <c r="D14" i="1"/>
  <c r="P13" i="1"/>
  <c r="N13" i="1"/>
  <c r="O13" i="1" s="1"/>
  <c r="M13" i="1"/>
  <c r="G13" i="1"/>
  <c r="D13" i="1"/>
  <c r="I13" i="1" s="1"/>
  <c r="G12" i="1"/>
  <c r="I12" i="1" s="1"/>
  <c r="P11" i="1"/>
  <c r="M11" i="1"/>
  <c r="G11" i="1"/>
  <c r="D11" i="1"/>
  <c r="P10" i="1"/>
  <c r="M10" i="1"/>
  <c r="M23" i="1" s="1"/>
  <c r="G10" i="1"/>
  <c r="D10" i="1"/>
  <c r="P23" i="1" l="1"/>
  <c r="D23" i="1"/>
  <c r="B23" i="1"/>
  <c r="G23" i="1"/>
  <c r="I11" i="1"/>
  <c r="J11" i="1" s="1"/>
  <c r="K11" i="1" s="1"/>
  <c r="K12" i="1"/>
  <c r="J15" i="1"/>
  <c r="K15" i="1" s="1"/>
  <c r="Q15" i="1"/>
  <c r="J16" i="1"/>
  <c r="K16" i="1" s="1"/>
  <c r="Q16" i="1"/>
  <c r="J17" i="1"/>
  <c r="Q17" i="1"/>
  <c r="K17" i="1"/>
  <c r="J18" i="1"/>
  <c r="K18" i="1" s="1"/>
  <c r="Q18" i="1"/>
  <c r="Q19" i="1"/>
  <c r="J19" i="1"/>
  <c r="K19" i="1" s="1"/>
  <c r="Q20" i="1"/>
  <c r="J20" i="1"/>
  <c r="K20" i="1" s="1"/>
  <c r="Q21" i="1"/>
  <c r="J21" i="1"/>
  <c r="K21" i="1" s="1"/>
  <c r="Q22" i="1"/>
  <c r="J22" i="1"/>
  <c r="K22" i="1" s="1"/>
  <c r="Q11" i="1"/>
  <c r="O11" i="1"/>
  <c r="N10" i="1"/>
  <c r="J12" i="1"/>
  <c r="J14" i="1"/>
  <c r="K14" i="1" s="1"/>
  <c r="N15" i="1"/>
  <c r="O15" i="1" s="1"/>
  <c r="Q12" i="1"/>
  <c r="Q13" i="1"/>
  <c r="Q14" i="1"/>
  <c r="O18" i="1"/>
  <c r="O19" i="1"/>
  <c r="O20" i="1"/>
  <c r="O21" i="1"/>
  <c r="O22" i="1"/>
  <c r="I10" i="1"/>
  <c r="N11" i="1"/>
  <c r="J13" i="1"/>
  <c r="K13" i="1" s="1"/>
  <c r="N16" i="1"/>
  <c r="O16" i="1" s="1"/>
  <c r="N17" i="1"/>
  <c r="O17" i="1" s="1"/>
  <c r="N23" i="1" l="1"/>
  <c r="O10" i="1"/>
  <c r="O23" i="1" s="1"/>
  <c r="R14" i="1"/>
  <c r="S14" i="1" s="1"/>
  <c r="R20" i="1"/>
  <c r="S20" i="1"/>
  <c r="R18" i="1"/>
  <c r="S18" i="1" s="1"/>
  <c r="R17" i="1"/>
  <c r="S17" i="1" s="1"/>
  <c r="I23" i="1"/>
  <c r="E23" i="1" s="1"/>
  <c r="J10" i="1"/>
  <c r="J23" i="1" s="1"/>
  <c r="Q10" i="1"/>
  <c r="R13" i="1"/>
  <c r="S13" i="1" s="1"/>
  <c r="R11" i="1"/>
  <c r="S11" i="1" s="1"/>
  <c r="R21" i="1"/>
  <c r="S21" i="1" s="1"/>
  <c r="R12" i="1"/>
  <c r="S12" i="1" s="1"/>
  <c r="R22" i="1"/>
  <c r="S22" i="1"/>
  <c r="R15" i="1"/>
  <c r="S15" i="1" s="1"/>
  <c r="R19" i="1"/>
  <c r="S19" i="1"/>
  <c r="R16" i="1"/>
  <c r="S16" i="1" s="1"/>
  <c r="K10" i="1" l="1"/>
  <c r="K23" i="1" s="1"/>
  <c r="Q23" i="1"/>
  <c r="R10" i="1"/>
  <c r="R23" i="1" s="1"/>
  <c r="S10" i="1" l="1"/>
  <c r="S23" i="1" s="1"/>
</calcChain>
</file>

<file path=xl/sharedStrings.xml><?xml version="1.0" encoding="utf-8"?>
<sst xmlns="http://schemas.openxmlformats.org/spreadsheetml/2006/main" count="29" uniqueCount="25">
  <si>
    <t>Информация</t>
  </si>
  <si>
    <t>о затратах  МУП "Электросеть"   на покупку потерь,</t>
  </si>
  <si>
    <t>о стоимости и о размере фактических потерь в 2023 году</t>
  </si>
  <si>
    <t>Покупку электрической энергии в целях компенсации потерь МУП "Электросеть"</t>
  </si>
  <si>
    <t xml:space="preserve">осуществляет по договору № 41 ОТ 01.04.2014г. в целях компенсации потерь, </t>
  </si>
  <si>
    <t>заключенному с ОАО "ДЭК"</t>
  </si>
  <si>
    <t>Разногласия</t>
  </si>
  <si>
    <t>период</t>
  </si>
  <si>
    <t>Объем электроэнергии, приобретенной в целях компенсации потерь в сетях, квт.ч</t>
  </si>
  <si>
    <t>Объем электроэнергии, приобретенной в целях компенсации потерь в сетях, квт.ч   норматив</t>
  </si>
  <si>
    <t>Сумма затрат, без НДС , руб.</t>
  </si>
  <si>
    <t>Тариф норм.</t>
  </si>
  <si>
    <t>Объем электроэнергии, приобретенной в целях компенсации потерь в сетях, квт.ч   сверхнорматив</t>
  </si>
  <si>
    <t>Тариф сверхнорм.</t>
  </si>
  <si>
    <t>Сумма затрат, без НДС , руб.   ВСЕГО</t>
  </si>
  <si>
    <t>ндс</t>
  </si>
  <si>
    <t>Сумма затрат, руб.   ВСЕГО с НДС</t>
  </si>
  <si>
    <t>квт.ч</t>
  </si>
  <si>
    <t>суммы</t>
  </si>
  <si>
    <t>с НДС</t>
  </si>
  <si>
    <t>принято квт.ч</t>
  </si>
  <si>
    <t>сумма</t>
  </si>
  <si>
    <t>Всего</t>
  </si>
  <si>
    <t>Экономист</t>
  </si>
  <si>
    <t>А.Г.Вернигорова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</si>
</sst>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2" fillId="0" borderId="0" xfId="0" applyFont="1" applyAlignment="1"/>
    <xf numFmtId="0" fontId="0" fillId="0" borderId="0" xfId="0" applyAlignment="1"/>
    <xf numFmtId="0" fontId="1" fillId="0" borderId="0" xfId="0" applyFont="1" applyAlignment="1"/>
    <xf numFmtId="0" fontId="2" fillId="0" borderId="0" xfId="0" applyFont="1"/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/>
    <xf numFmtId="0" fontId="0" fillId="0" borderId="5" xfId="0" applyBorder="1"/>
    <xf numFmtId="2" fontId="0" fillId="0" borderId="5" xfId="0" applyNumberFormat="1" applyBorder="1"/>
    <xf numFmtId="164" fontId="0" fillId="0" borderId="5" xfId="0" applyNumberFormat="1" applyBorder="1"/>
    <xf numFmtId="2" fontId="0" fillId="0" borderId="6" xfId="0" applyNumberFormat="1" applyBorder="1"/>
    <xf numFmtId="0" fontId="0" fillId="2" borderId="7" xfId="0" applyFill="1" applyBorder="1"/>
    <xf numFmtId="2" fontId="0" fillId="2" borderId="8" xfId="0" applyNumberFormat="1" applyFill="1" applyBorder="1"/>
    <xf numFmtId="2" fontId="0" fillId="0" borderId="8" xfId="0" applyNumberFormat="1" applyBorder="1"/>
    <xf numFmtId="1" fontId="0" fillId="0" borderId="8" xfId="0" applyNumberFormat="1" applyBorder="1"/>
    <xf numFmtId="2" fontId="0" fillId="2" borderId="6" xfId="0" applyNumberFormat="1" applyFill="1" applyBorder="1"/>
    <xf numFmtId="0" fontId="0" fillId="2" borderId="4" xfId="0" applyFill="1" applyBorder="1"/>
    <xf numFmtId="2" fontId="0" fillId="2" borderId="5" xfId="0" applyNumberFormat="1" applyFill="1" applyBorder="1"/>
    <xf numFmtId="1" fontId="0" fillId="0" borderId="5" xfId="0" applyNumberFormat="1" applyBorder="1"/>
    <xf numFmtId="1" fontId="0" fillId="2" borderId="4" xfId="0" applyNumberFormat="1" applyFill="1" applyBorder="1"/>
    <xf numFmtId="0" fontId="0" fillId="2" borderId="5" xfId="0" applyFill="1" applyBorder="1"/>
    <xf numFmtId="164" fontId="0" fillId="2" borderId="5" xfId="0" applyNumberFormat="1" applyFill="1" applyBorder="1"/>
    <xf numFmtId="0" fontId="0" fillId="0" borderId="9" xfId="0" applyBorder="1"/>
    <xf numFmtId="0" fontId="2" fillId="0" borderId="10" xfId="0" applyFont="1" applyBorder="1"/>
    <xf numFmtId="2" fontId="2" fillId="0" borderId="10" xfId="0" applyNumberFormat="1" applyFont="1" applyBorder="1"/>
    <xf numFmtId="164" fontId="2" fillId="3" borderId="10" xfId="0" applyNumberFormat="1" applyFont="1" applyFill="1" applyBorder="1"/>
    <xf numFmtId="2" fontId="2" fillId="0" borderId="11" xfId="0" applyNumberFormat="1" applyFont="1" applyBorder="1"/>
    <xf numFmtId="2" fontId="2" fillId="0" borderId="9" xfId="0" applyNumberFormat="1" applyFont="1" applyBorder="1"/>
    <xf numFmtId="1" fontId="2" fillId="0" borderId="10" xfId="0" applyNumberFormat="1" applyFont="1" applyBorder="1"/>
    <xf numFmtId="2" fontId="0" fillId="0" borderId="0" xfId="0" applyNumberFormat="1"/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abSelected="1" workbookViewId="0">
      <selection activeCell="L7" sqref="L7:S8"/>
    </sheetView>
  </sheetViews>
  <sheetFormatPr defaultRowHeight="14.4" outlineLevelCol="1" x14ac:dyDescent="0.3"/>
  <cols>
    <col min="1" max="1" width="5.77734375" customWidth="1"/>
    <col min="2" max="2" width="10.21875" customWidth="1"/>
    <col min="3" max="3" width="10.21875" customWidth="1" outlineLevel="1"/>
    <col min="4" max="4" width="12.77734375" customWidth="1" outlineLevel="1"/>
    <col min="5" max="5" width="12.109375" customWidth="1" outlineLevel="1"/>
    <col min="6" max="6" width="14" customWidth="1" outlineLevel="1"/>
    <col min="7" max="7" width="13" customWidth="1" outlineLevel="1"/>
    <col min="8" max="8" width="9.109375" customWidth="1" outlineLevel="1"/>
    <col min="9" max="9" width="13.77734375" customWidth="1" outlineLevel="1"/>
    <col min="10" max="10" width="11.77734375" customWidth="1" outlineLevel="1"/>
    <col min="11" max="11" width="12.21875" customWidth="1"/>
    <col min="12" max="12" width="10.109375" customWidth="1"/>
    <col min="13" max="13" width="10.5546875" customWidth="1"/>
    <col min="14" max="14" width="10.21875" customWidth="1"/>
    <col min="15" max="15" width="10.21875" bestFit="1" customWidth="1"/>
    <col min="16" max="16" width="12.109375" customWidth="1"/>
    <col min="17" max="17" width="12" customWidth="1"/>
    <col min="18" max="18" width="11.6640625" customWidth="1"/>
    <col min="19" max="19" width="11.77734375" customWidth="1"/>
  </cols>
  <sheetData>
    <row r="1" spans="1:19" ht="18" x14ac:dyDescent="0.35">
      <c r="D1" s="1" t="s">
        <v>0</v>
      </c>
    </row>
    <row r="2" spans="1:19" x14ac:dyDescent="0.3">
      <c r="A2" s="2" t="s">
        <v>1</v>
      </c>
      <c r="B2" s="2"/>
      <c r="C2" s="2"/>
      <c r="D2" s="2"/>
      <c r="E2" s="2"/>
    </row>
    <row r="3" spans="1:19" x14ac:dyDescent="0.3">
      <c r="A3" s="2" t="s">
        <v>2</v>
      </c>
      <c r="B3" s="2"/>
      <c r="C3" s="2"/>
      <c r="D3" s="2"/>
      <c r="E3" s="2"/>
    </row>
    <row r="5" spans="1:19" x14ac:dyDescent="0.3">
      <c r="A5" s="3" t="s">
        <v>3</v>
      </c>
      <c r="B5" s="3"/>
      <c r="C5" s="3"/>
      <c r="D5" s="3"/>
      <c r="E5" s="3"/>
    </row>
    <row r="6" spans="1:19" x14ac:dyDescent="0.3">
      <c r="A6" s="3" t="s">
        <v>4</v>
      </c>
      <c r="B6" s="3"/>
      <c r="C6" s="3"/>
      <c r="D6" s="3"/>
      <c r="E6" s="3"/>
    </row>
    <row r="7" spans="1:19" x14ac:dyDescent="0.3">
      <c r="A7" s="4" t="s">
        <v>5</v>
      </c>
      <c r="B7" s="4"/>
      <c r="C7" s="4"/>
      <c r="D7" s="4"/>
      <c r="E7" s="4"/>
      <c r="L7" s="36" t="s">
        <v>6</v>
      </c>
      <c r="M7" s="36"/>
      <c r="N7" s="36"/>
      <c r="O7" s="36"/>
      <c r="P7" s="36"/>
      <c r="Q7" s="36"/>
      <c r="R7" s="36"/>
      <c r="S7" s="36"/>
    </row>
    <row r="8" spans="1:19" ht="15" thickBot="1" x14ac:dyDescent="0.35">
      <c r="A8" s="5"/>
      <c r="L8" s="36"/>
      <c r="M8" s="36"/>
      <c r="N8" s="36"/>
      <c r="O8" s="36"/>
      <c r="P8" s="36"/>
      <c r="Q8" s="36"/>
      <c r="R8" s="36"/>
      <c r="S8" s="36"/>
    </row>
    <row r="9" spans="1:19" ht="162" customHeight="1" x14ac:dyDescent="0.3">
      <c r="A9" s="6" t="s">
        <v>7</v>
      </c>
      <c r="B9" s="7" t="s">
        <v>8</v>
      </c>
      <c r="C9" s="7" t="s">
        <v>9</v>
      </c>
      <c r="D9" s="7" t="s">
        <v>10</v>
      </c>
      <c r="E9" s="7" t="s">
        <v>11</v>
      </c>
      <c r="F9" s="7" t="s">
        <v>12</v>
      </c>
      <c r="G9" s="7" t="s">
        <v>10</v>
      </c>
      <c r="H9" s="7" t="s">
        <v>13</v>
      </c>
      <c r="I9" s="7" t="s">
        <v>14</v>
      </c>
      <c r="J9" s="8" t="s">
        <v>15</v>
      </c>
      <c r="K9" s="9" t="s">
        <v>16</v>
      </c>
      <c r="L9" s="6" t="s">
        <v>17</v>
      </c>
      <c r="M9" s="10" t="s">
        <v>18</v>
      </c>
      <c r="N9" s="10" t="s">
        <v>15</v>
      </c>
      <c r="O9" s="10" t="s">
        <v>19</v>
      </c>
      <c r="P9" s="10" t="s">
        <v>20</v>
      </c>
      <c r="Q9" s="10" t="s">
        <v>21</v>
      </c>
      <c r="R9" s="10" t="s">
        <v>15</v>
      </c>
      <c r="S9" s="11" t="s">
        <v>19</v>
      </c>
    </row>
    <row r="10" spans="1:19" x14ac:dyDescent="0.3">
      <c r="A10" s="12">
        <v>1</v>
      </c>
      <c r="B10" s="13">
        <v>1745110</v>
      </c>
      <c r="C10" s="13">
        <v>1530000</v>
      </c>
      <c r="D10" s="14">
        <f>C10*E10</f>
        <v>4972729.5</v>
      </c>
      <c r="E10" s="15">
        <v>3.2501500000000001</v>
      </c>
      <c r="F10" s="13">
        <v>215110</v>
      </c>
      <c r="G10" s="14">
        <f>F10*H10</f>
        <v>663465.92409999995</v>
      </c>
      <c r="H10" s="15">
        <v>3.0843099999999999</v>
      </c>
      <c r="I10" s="14">
        <f t="shared" ref="I10:I22" si="0">D10+G10</f>
        <v>5636195.4241000004</v>
      </c>
      <c r="J10" s="14">
        <f>I10*20%</f>
        <v>1127239.0848200002</v>
      </c>
      <c r="K10" s="16">
        <f t="shared" ref="K10:K12" si="1">I10+J10</f>
        <v>6763434.5089200009</v>
      </c>
      <c r="L10" s="17">
        <v>-21506</v>
      </c>
      <c r="M10" s="18">
        <f t="shared" ref="M10" si="2">L10*H10</f>
        <v>-66331.170859999998</v>
      </c>
      <c r="N10" s="19">
        <f t="shared" ref="N10:N11" si="3">M10*20%</f>
        <v>-13266.234172</v>
      </c>
      <c r="O10" s="19">
        <f t="shared" ref="O10:O11" si="4">M10+N10</f>
        <v>-79597.405031999995</v>
      </c>
      <c r="P10" s="20">
        <f t="shared" ref="P10:P11" si="5">B10+L10</f>
        <v>1723604</v>
      </c>
      <c r="Q10" s="19">
        <f t="shared" ref="Q10:Q12" si="6">I10+M10</f>
        <v>5569864.2532400005</v>
      </c>
      <c r="R10" s="13">
        <f>Q10*20%</f>
        <v>1113972.8506480001</v>
      </c>
      <c r="S10" s="16">
        <f>Q10+R10</f>
        <v>6683837.1038880004</v>
      </c>
    </row>
    <row r="11" spans="1:19" x14ac:dyDescent="0.3">
      <c r="A11" s="12">
        <v>2</v>
      </c>
      <c r="B11" s="13">
        <v>800088</v>
      </c>
      <c r="C11" s="13">
        <v>1113000</v>
      </c>
      <c r="D11" s="14">
        <f>B11*E11</f>
        <v>2574403.1532000001</v>
      </c>
      <c r="E11" s="15">
        <v>3.2176499999999999</v>
      </c>
      <c r="F11" s="13"/>
      <c r="G11" s="14">
        <f>F11*H11</f>
        <v>0</v>
      </c>
      <c r="H11" s="15"/>
      <c r="I11" s="14">
        <f t="shared" si="0"/>
        <v>2574403.1532000001</v>
      </c>
      <c r="J11" s="14">
        <f t="shared" ref="J11:J22" si="7">I11*20%</f>
        <v>514880.63064000005</v>
      </c>
      <c r="K11" s="21">
        <f t="shared" si="1"/>
        <v>3089283.7838400002</v>
      </c>
      <c r="L11" s="22">
        <v>-12318</v>
      </c>
      <c r="M11" s="23">
        <f>L11*E11</f>
        <v>-39635.012699999999</v>
      </c>
      <c r="N11" s="14">
        <f t="shared" si="3"/>
        <v>-7927.0025400000004</v>
      </c>
      <c r="O11" s="14">
        <f t="shared" si="4"/>
        <v>-47562.015240000001</v>
      </c>
      <c r="P11" s="24">
        <f t="shared" si="5"/>
        <v>787770</v>
      </c>
      <c r="Q11" s="14">
        <f t="shared" si="6"/>
        <v>2534768.1405000002</v>
      </c>
      <c r="R11" s="14">
        <f>Q11*20%</f>
        <v>506953.62810000009</v>
      </c>
      <c r="S11" s="16">
        <f>Q11+R11</f>
        <v>3041721.7686000001</v>
      </c>
    </row>
    <row r="12" spans="1:19" x14ac:dyDescent="0.3">
      <c r="A12" s="12"/>
      <c r="B12" s="13">
        <v>17480</v>
      </c>
      <c r="C12" s="13"/>
      <c r="D12" s="14">
        <v>56244.53</v>
      </c>
      <c r="E12" s="15">
        <v>3.2176499999999999</v>
      </c>
      <c r="F12" s="13"/>
      <c r="G12" s="14">
        <f>F12*H12</f>
        <v>0</v>
      </c>
      <c r="H12" s="15"/>
      <c r="I12" s="14">
        <f t="shared" si="0"/>
        <v>56244.53</v>
      </c>
      <c r="J12" s="14">
        <f>I12*20%-0.01</f>
        <v>11248.896000000001</v>
      </c>
      <c r="K12" s="21">
        <f t="shared" si="1"/>
        <v>67493.426000000007</v>
      </c>
      <c r="L12" s="22"/>
      <c r="M12" s="23"/>
      <c r="N12" s="14"/>
      <c r="O12" s="14"/>
      <c r="P12" s="24">
        <v>17480</v>
      </c>
      <c r="Q12" s="14">
        <f t="shared" si="6"/>
        <v>56244.53</v>
      </c>
      <c r="R12" s="14">
        <f>Q12*20%-0.01</f>
        <v>11248.896000000001</v>
      </c>
      <c r="S12" s="16">
        <f>Q12+R12</f>
        <v>67493.426000000007</v>
      </c>
    </row>
    <row r="13" spans="1:19" x14ac:dyDescent="0.3">
      <c r="A13" s="12">
        <v>3</v>
      </c>
      <c r="B13" s="13">
        <v>1032426</v>
      </c>
      <c r="C13" s="13">
        <v>1288000</v>
      </c>
      <c r="D13" s="14">
        <f>B13*E13</f>
        <v>3389640.3946800004</v>
      </c>
      <c r="E13" s="15">
        <v>3.2831800000000002</v>
      </c>
      <c r="F13" s="13"/>
      <c r="G13" s="14">
        <f t="shared" ref="G13:G22" si="8">F13*H13</f>
        <v>0</v>
      </c>
      <c r="H13" s="15"/>
      <c r="I13" s="14">
        <f t="shared" si="0"/>
        <v>3389640.3946800004</v>
      </c>
      <c r="J13" s="14">
        <f t="shared" si="7"/>
        <v>677928.07893600012</v>
      </c>
      <c r="K13" s="21">
        <f>I13+J13</f>
        <v>4067568.4736160003</v>
      </c>
      <c r="L13" s="25">
        <v>-6557</v>
      </c>
      <c r="M13" s="23">
        <f>L13*E13</f>
        <v>-21527.811260000002</v>
      </c>
      <c r="N13" s="14">
        <f>M13*20%</f>
        <v>-4305.5622520000006</v>
      </c>
      <c r="O13" s="14">
        <f>M13+N13</f>
        <v>-25833.373512000002</v>
      </c>
      <c r="P13" s="24">
        <f>B13+L13</f>
        <v>1025869</v>
      </c>
      <c r="Q13" s="14">
        <f>I13+M13</f>
        <v>3368112.5834200005</v>
      </c>
      <c r="R13" s="14">
        <f t="shared" ref="R13:R22" si="9">Q13*20%</f>
        <v>673622.51668400015</v>
      </c>
      <c r="S13" s="16">
        <f t="shared" ref="S13:S22" si="10">Q13+R13</f>
        <v>4041735.1001040004</v>
      </c>
    </row>
    <row r="14" spans="1:19" x14ac:dyDescent="0.3">
      <c r="A14" s="12">
        <v>4</v>
      </c>
      <c r="B14" s="13">
        <v>833298</v>
      </c>
      <c r="C14" s="13">
        <v>920000</v>
      </c>
      <c r="D14" s="14">
        <f t="shared" ref="D14:D22" si="11">B14*E14</f>
        <v>2636379.8794200001</v>
      </c>
      <c r="E14" s="15">
        <v>3.1637900000000001</v>
      </c>
      <c r="F14" s="13"/>
      <c r="G14" s="14">
        <f t="shared" si="8"/>
        <v>0</v>
      </c>
      <c r="H14" s="15"/>
      <c r="I14" s="14">
        <f t="shared" si="0"/>
        <v>2636379.8794200001</v>
      </c>
      <c r="J14" s="14">
        <f t="shared" si="7"/>
        <v>527275.97588400007</v>
      </c>
      <c r="K14" s="21">
        <f>I14+J14</f>
        <v>3163655.855304</v>
      </c>
      <c r="L14" s="22">
        <v>-7825</v>
      </c>
      <c r="M14" s="23">
        <f>L14*E14</f>
        <v>-24756.656750000002</v>
      </c>
      <c r="N14" s="14">
        <f>M14*20%</f>
        <v>-4951.3313500000004</v>
      </c>
      <c r="O14" s="14">
        <f>M14+N14</f>
        <v>-29707.988100000002</v>
      </c>
      <c r="P14" s="24">
        <f t="shared" ref="P14:P22" si="12">B14+L14</f>
        <v>825473</v>
      </c>
      <c r="Q14" s="14">
        <f t="shared" ref="Q14:Q22" si="13">I14+M14</f>
        <v>2611623.22267</v>
      </c>
      <c r="R14" s="14">
        <f t="shared" si="9"/>
        <v>522324.64453400002</v>
      </c>
      <c r="S14" s="16">
        <f>Q14+R14-0.01</f>
        <v>3133947.8572040005</v>
      </c>
    </row>
    <row r="15" spans="1:19" x14ac:dyDescent="0.3">
      <c r="A15" s="12">
        <v>5</v>
      </c>
      <c r="B15" s="13">
        <f>1113000+139703</f>
        <v>1252703</v>
      </c>
      <c r="C15" s="13">
        <v>1113000</v>
      </c>
      <c r="D15" s="14">
        <f>C15*E15</f>
        <v>3469387.95</v>
      </c>
      <c r="E15" s="15">
        <v>3.1171500000000001</v>
      </c>
      <c r="F15" s="13">
        <v>139703</v>
      </c>
      <c r="G15" s="14">
        <f t="shared" si="8"/>
        <v>411854.22320999997</v>
      </c>
      <c r="H15" s="15">
        <v>2.94807</v>
      </c>
      <c r="I15" s="14">
        <f t="shared" si="0"/>
        <v>3881242.1732100002</v>
      </c>
      <c r="J15" s="14">
        <f t="shared" si="7"/>
        <v>776248.43464200012</v>
      </c>
      <c r="K15" s="21">
        <f>I15+J15</f>
        <v>4657490.6078520007</v>
      </c>
      <c r="L15" s="25">
        <v>4227</v>
      </c>
      <c r="M15" s="23">
        <f>L15*H15</f>
        <v>12461.491889999999</v>
      </c>
      <c r="N15" s="14">
        <f t="shared" ref="N15:N21" si="14">M15*20%</f>
        <v>2492.298378</v>
      </c>
      <c r="O15" s="14">
        <f t="shared" ref="O15:O22" si="15">M15+N15</f>
        <v>14953.790267999999</v>
      </c>
      <c r="P15" s="24">
        <f t="shared" si="12"/>
        <v>1256930</v>
      </c>
      <c r="Q15" s="14">
        <f t="shared" si="13"/>
        <v>3893703.6651000003</v>
      </c>
      <c r="R15" s="14">
        <f t="shared" si="9"/>
        <v>778740.73302000016</v>
      </c>
      <c r="S15" s="16">
        <f t="shared" si="10"/>
        <v>4672444.398120001</v>
      </c>
    </row>
    <row r="16" spans="1:19" x14ac:dyDescent="0.3">
      <c r="A16" s="12">
        <v>6</v>
      </c>
      <c r="B16" s="13">
        <v>294112</v>
      </c>
      <c r="C16" s="13">
        <v>336000</v>
      </c>
      <c r="D16" s="14">
        <f t="shared" si="11"/>
        <v>864527.51839999994</v>
      </c>
      <c r="E16" s="15">
        <v>2.9394499999999999</v>
      </c>
      <c r="F16" s="13"/>
      <c r="G16" s="14">
        <f t="shared" si="8"/>
        <v>0</v>
      </c>
      <c r="H16" s="15"/>
      <c r="I16" s="14">
        <f t="shared" si="0"/>
        <v>864527.51839999994</v>
      </c>
      <c r="J16" s="14">
        <f t="shared" si="7"/>
        <v>172905.50367999999</v>
      </c>
      <c r="K16" s="21">
        <f t="shared" ref="K16:K19" si="16">I16+J16</f>
        <v>1037433.0220799999</v>
      </c>
      <c r="L16" s="25">
        <v>-25431</v>
      </c>
      <c r="M16" s="23">
        <f t="shared" ref="M16:M17" si="17">L16*E16</f>
        <v>-74753.152950000003</v>
      </c>
      <c r="N16" s="14">
        <f t="shared" si="14"/>
        <v>-14950.630590000001</v>
      </c>
      <c r="O16" s="14">
        <f t="shared" si="15"/>
        <v>-89703.783540000004</v>
      </c>
      <c r="P16" s="24">
        <f t="shared" si="12"/>
        <v>268681</v>
      </c>
      <c r="Q16" s="14">
        <f t="shared" si="13"/>
        <v>789774.36544999992</v>
      </c>
      <c r="R16" s="14">
        <f t="shared" si="9"/>
        <v>157954.87309000001</v>
      </c>
      <c r="S16" s="16">
        <f t="shared" si="10"/>
        <v>947729.23853999993</v>
      </c>
    </row>
    <row r="17" spans="1:19" x14ac:dyDescent="0.3">
      <c r="A17" s="12">
        <v>7</v>
      </c>
      <c r="B17" s="13">
        <v>489825</v>
      </c>
      <c r="C17" s="13">
        <v>494000</v>
      </c>
      <c r="D17" s="14">
        <f t="shared" si="11"/>
        <v>1420159.419</v>
      </c>
      <c r="E17" s="15">
        <v>2.8993199999999999</v>
      </c>
      <c r="F17" s="13"/>
      <c r="G17" s="14">
        <f t="shared" si="8"/>
        <v>0</v>
      </c>
      <c r="H17" s="15"/>
      <c r="I17" s="14">
        <f t="shared" si="0"/>
        <v>1420159.419</v>
      </c>
      <c r="J17" s="14">
        <f t="shared" si="7"/>
        <v>284031.88380000001</v>
      </c>
      <c r="K17" s="21">
        <f t="shared" si="16"/>
        <v>1704191.3027999999</v>
      </c>
      <c r="L17" s="25">
        <v>-8046</v>
      </c>
      <c r="M17" s="23">
        <f t="shared" si="17"/>
        <v>-23327.92872</v>
      </c>
      <c r="N17" s="14">
        <f t="shared" si="14"/>
        <v>-4665.585744</v>
      </c>
      <c r="O17" s="14">
        <f t="shared" si="15"/>
        <v>-27993.514464</v>
      </c>
      <c r="P17" s="24">
        <f t="shared" si="12"/>
        <v>481779</v>
      </c>
      <c r="Q17" s="14">
        <f t="shared" si="13"/>
        <v>1396831.49028</v>
      </c>
      <c r="R17" s="14">
        <f t="shared" si="9"/>
        <v>279366.29805600003</v>
      </c>
      <c r="S17" s="16">
        <f t="shared" si="10"/>
        <v>1676197.7883359999</v>
      </c>
    </row>
    <row r="18" spans="1:19" x14ac:dyDescent="0.3">
      <c r="A18" s="12">
        <v>8</v>
      </c>
      <c r="B18" s="13">
        <f>474000+80967</f>
        <v>554967</v>
      </c>
      <c r="C18" s="13">
        <v>474000</v>
      </c>
      <c r="D18" s="14">
        <f>C18*E18</f>
        <v>1455957.3599999999</v>
      </c>
      <c r="E18" s="15">
        <v>3.0716399999999999</v>
      </c>
      <c r="F18" s="13">
        <v>80987</v>
      </c>
      <c r="G18" s="14">
        <f t="shared" si="8"/>
        <v>235069.62671999997</v>
      </c>
      <c r="H18" s="15">
        <v>2.9025599999999998</v>
      </c>
      <c r="I18" s="14">
        <f t="shared" si="0"/>
        <v>1691026.9867199999</v>
      </c>
      <c r="J18" s="14">
        <f t="shared" si="7"/>
        <v>338205.397344</v>
      </c>
      <c r="K18" s="21">
        <f>I18+J18+0.01</f>
        <v>2029232.3940639999</v>
      </c>
      <c r="L18" s="25">
        <v>-6196</v>
      </c>
      <c r="M18" s="23">
        <f>L18*H18</f>
        <v>-17984.261759999998</v>
      </c>
      <c r="N18" s="14">
        <f t="shared" si="14"/>
        <v>-3596.8523519999999</v>
      </c>
      <c r="O18" s="14">
        <f t="shared" si="15"/>
        <v>-21581.114111999996</v>
      </c>
      <c r="P18" s="24">
        <f t="shared" si="12"/>
        <v>548771</v>
      </c>
      <c r="Q18" s="14">
        <f t="shared" si="13"/>
        <v>1673042.72496</v>
      </c>
      <c r="R18" s="14">
        <f t="shared" si="9"/>
        <v>334608.54499200004</v>
      </c>
      <c r="S18" s="16">
        <f>Q18+R18-0.01</f>
        <v>2007651.2599520001</v>
      </c>
    </row>
    <row r="19" spans="1:19" x14ac:dyDescent="0.3">
      <c r="A19" s="12">
        <v>9</v>
      </c>
      <c r="B19" s="13">
        <v>621593</v>
      </c>
      <c r="C19" s="13">
        <v>707000</v>
      </c>
      <c r="D19" s="14">
        <f t="shared" si="11"/>
        <v>1908097.81617</v>
      </c>
      <c r="E19" s="15">
        <v>3.06969</v>
      </c>
      <c r="F19" s="13"/>
      <c r="G19" s="14">
        <f t="shared" si="8"/>
        <v>0</v>
      </c>
      <c r="H19" s="15"/>
      <c r="I19" s="14">
        <f t="shared" si="0"/>
        <v>1908097.81617</v>
      </c>
      <c r="J19" s="14">
        <f t="shared" si="7"/>
        <v>381619.563234</v>
      </c>
      <c r="K19" s="21">
        <f t="shared" si="16"/>
        <v>2289717.379404</v>
      </c>
      <c r="L19" s="25">
        <v>-13680</v>
      </c>
      <c r="M19" s="23">
        <f t="shared" ref="M19" si="18">L19*E19</f>
        <v>-41993.359199999999</v>
      </c>
      <c r="N19" s="14">
        <f t="shared" si="14"/>
        <v>-8398.6718400000009</v>
      </c>
      <c r="O19" s="14">
        <f t="shared" si="15"/>
        <v>-50392.031040000002</v>
      </c>
      <c r="P19" s="24">
        <f t="shared" si="12"/>
        <v>607913</v>
      </c>
      <c r="Q19" s="14">
        <f t="shared" si="13"/>
        <v>1866104.4569699999</v>
      </c>
      <c r="R19" s="14">
        <f t="shared" si="9"/>
        <v>373220.89139400003</v>
      </c>
      <c r="S19" s="16">
        <f t="shared" si="10"/>
        <v>2239325.3483640002</v>
      </c>
    </row>
    <row r="20" spans="1:19" x14ac:dyDescent="0.3">
      <c r="A20" s="12">
        <v>10</v>
      </c>
      <c r="B20" s="13">
        <v>891692</v>
      </c>
      <c r="C20" s="13">
        <v>687000</v>
      </c>
      <c r="D20" s="14">
        <f>C20*E20</f>
        <v>2115266.13</v>
      </c>
      <c r="E20" s="15">
        <v>3.0789900000000001</v>
      </c>
      <c r="F20" s="13">
        <v>204692</v>
      </c>
      <c r="G20" s="14">
        <f t="shared" si="8"/>
        <v>595635.29772000003</v>
      </c>
      <c r="H20" s="15">
        <v>2.90991</v>
      </c>
      <c r="I20" s="14">
        <f t="shared" si="0"/>
        <v>2710901.42772</v>
      </c>
      <c r="J20" s="14">
        <f t="shared" si="7"/>
        <v>542180.28554399998</v>
      </c>
      <c r="K20" s="21">
        <f>I20+J20+0.01</f>
        <v>3253081.7232639999</v>
      </c>
      <c r="L20" s="12">
        <v>-15713</v>
      </c>
      <c r="M20" s="23">
        <f>L20*H20</f>
        <v>-45723.415829999998</v>
      </c>
      <c r="N20" s="14">
        <f t="shared" si="14"/>
        <v>-9144.6831660000007</v>
      </c>
      <c r="O20" s="14">
        <f t="shared" si="15"/>
        <v>-54868.098996000001</v>
      </c>
      <c r="P20" s="24">
        <f t="shared" si="12"/>
        <v>875979</v>
      </c>
      <c r="Q20" s="14">
        <f t="shared" si="13"/>
        <v>2665178.0118900002</v>
      </c>
      <c r="R20" s="14">
        <f>Q20*20%+0.01</f>
        <v>533035.61237800005</v>
      </c>
      <c r="S20" s="16">
        <f t="shared" si="10"/>
        <v>3198213.624268</v>
      </c>
    </row>
    <row r="21" spans="1:19" x14ac:dyDescent="0.3">
      <c r="A21" s="12">
        <v>11</v>
      </c>
      <c r="B21" s="13">
        <v>1288689</v>
      </c>
      <c r="C21" s="13">
        <v>1123000</v>
      </c>
      <c r="D21" s="14">
        <f>C21*E21</f>
        <v>3315197.0700000003</v>
      </c>
      <c r="E21" s="15">
        <v>2.9520900000000001</v>
      </c>
      <c r="F21" s="13">
        <v>165689</v>
      </c>
      <c r="G21" s="14">
        <f t="shared" si="8"/>
        <v>461114.14389000001</v>
      </c>
      <c r="H21" s="15">
        <v>2.78301</v>
      </c>
      <c r="I21" s="14">
        <f t="shared" si="0"/>
        <v>3776311.2138900002</v>
      </c>
      <c r="J21" s="14">
        <f t="shared" si="7"/>
        <v>755262.24277800007</v>
      </c>
      <c r="K21" s="21">
        <f>I21+J21-0.01</f>
        <v>4531573.4466680009</v>
      </c>
      <c r="L21" s="12">
        <v>-31878</v>
      </c>
      <c r="M21" s="23">
        <f t="shared" ref="M21" si="19">L21*H21</f>
        <v>-88716.792780000003</v>
      </c>
      <c r="N21" s="14">
        <f t="shared" si="14"/>
        <v>-17743.358556000003</v>
      </c>
      <c r="O21" s="14">
        <f t="shared" si="15"/>
        <v>-106460.15133600001</v>
      </c>
      <c r="P21" s="24">
        <f t="shared" si="12"/>
        <v>1256811</v>
      </c>
      <c r="Q21" s="14">
        <f t="shared" si="13"/>
        <v>3687594.4211100005</v>
      </c>
      <c r="R21" s="14">
        <f t="shared" si="9"/>
        <v>737518.88422200014</v>
      </c>
      <c r="S21" s="16">
        <f>Q21+R21-0.01</f>
        <v>4425113.2953320006</v>
      </c>
    </row>
    <row r="22" spans="1:19" x14ac:dyDescent="0.3">
      <c r="A22" s="12">
        <v>12</v>
      </c>
      <c r="B22" s="13">
        <v>1795719</v>
      </c>
      <c r="C22" s="26">
        <v>2075000</v>
      </c>
      <c r="D22" s="14">
        <f t="shared" si="11"/>
        <v>5451784.9268100001</v>
      </c>
      <c r="E22" s="15">
        <v>3.03599</v>
      </c>
      <c r="F22" s="26"/>
      <c r="G22" s="23">
        <f t="shared" si="8"/>
        <v>0</v>
      </c>
      <c r="H22" s="27"/>
      <c r="I22" s="14">
        <f t="shared" si="0"/>
        <v>5451784.9268100001</v>
      </c>
      <c r="J22" s="14">
        <f t="shared" si="7"/>
        <v>1090356.9853620001</v>
      </c>
      <c r="K22" s="21">
        <f>I22+J22+0.01</f>
        <v>6542141.9221719997</v>
      </c>
      <c r="L22" s="12">
        <v>-34410</v>
      </c>
      <c r="M22" s="23">
        <f t="shared" ref="M22" si="20">L22*E22</f>
        <v>-104468.41589999999</v>
      </c>
      <c r="N22" s="14">
        <f>M22*20%-0.01</f>
        <v>-20893.693179999998</v>
      </c>
      <c r="O22" s="14">
        <f t="shared" si="15"/>
        <v>-125362.10907999999</v>
      </c>
      <c r="P22" s="24">
        <f t="shared" si="12"/>
        <v>1761309</v>
      </c>
      <c r="Q22" s="14">
        <f t="shared" si="13"/>
        <v>5347316.5109099997</v>
      </c>
      <c r="R22" s="14">
        <f t="shared" si="9"/>
        <v>1069463.3021819999</v>
      </c>
      <c r="S22" s="16">
        <f t="shared" si="10"/>
        <v>6416779.8130919999</v>
      </c>
    </row>
    <row r="23" spans="1:19" ht="15" thickBot="1" x14ac:dyDescent="0.35">
      <c r="A23" s="28" t="s">
        <v>22</v>
      </c>
      <c r="B23" s="29">
        <f>SUM(B10:B22)</f>
        <v>11617702</v>
      </c>
      <c r="C23" s="29">
        <f>SUM(C10:C22)</f>
        <v>11860000</v>
      </c>
      <c r="D23" s="30">
        <f>SUM(D10:D22)</f>
        <v>33629775.647679999</v>
      </c>
      <c r="E23" s="31">
        <f>I23/B23</f>
        <v>3.0984539682047272</v>
      </c>
      <c r="F23" s="29">
        <f>SUM(F10:F22)</f>
        <v>806181</v>
      </c>
      <c r="G23" s="30">
        <f>SUM(G10:G22)</f>
        <v>2367139.2156400001</v>
      </c>
      <c r="H23" s="30"/>
      <c r="I23" s="30">
        <f>SUM(I10:I22)</f>
        <v>35996914.863319993</v>
      </c>
      <c r="J23" s="30">
        <f t="shared" ref="J23:S23" si="21">SUM(J10:J22)</f>
        <v>7199382.9626639998</v>
      </c>
      <c r="K23" s="32">
        <f t="shared" si="21"/>
        <v>43196297.845984004</v>
      </c>
      <c r="L23" s="33">
        <f t="shared" si="21"/>
        <v>-179333</v>
      </c>
      <c r="M23" s="30">
        <f t="shared" si="21"/>
        <v>-536756.48681999999</v>
      </c>
      <c r="N23" s="30">
        <f t="shared" si="21"/>
        <v>-107351.30736400001</v>
      </c>
      <c r="O23" s="30">
        <f t="shared" si="21"/>
        <v>-644107.794184</v>
      </c>
      <c r="P23" s="34">
        <f t="shared" si="21"/>
        <v>11438369</v>
      </c>
      <c r="Q23" s="30">
        <f t="shared" si="21"/>
        <v>35460158.376499996</v>
      </c>
      <c r="R23" s="30">
        <f t="shared" si="21"/>
        <v>7092031.6753000002</v>
      </c>
      <c r="S23" s="32">
        <f t="shared" si="21"/>
        <v>42552190.021800004</v>
      </c>
    </row>
    <row r="25" spans="1:19" x14ac:dyDescent="0.3">
      <c r="B25" t="s">
        <v>23</v>
      </c>
      <c r="E25" t="s">
        <v>24</v>
      </c>
    </row>
    <row r="28" spans="1:19" x14ac:dyDescent="0.3">
      <c r="I28" s="35"/>
      <c r="K28" s="35"/>
    </row>
  </sheetData>
  <mergeCells count="1">
    <mergeCell ref="L7:S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2024-01-17T01:16:09Z</dcterms:modified>
</cp:coreProperties>
</file>